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45621"/>
</workbook>
</file>

<file path=xl/calcChain.xml><?xml version="1.0" encoding="utf-8"?>
<calcChain xmlns="http://schemas.openxmlformats.org/spreadsheetml/2006/main">
  <c r="C39" i="1" l="1"/>
  <c r="C37" i="1"/>
  <c r="C29" i="1"/>
  <c r="C30" i="1" s="1"/>
  <c r="C43" i="1"/>
  <c r="I40" i="1"/>
  <c r="I39" i="1"/>
  <c r="I38" i="1"/>
  <c r="I37" i="1"/>
  <c r="I36" i="1"/>
  <c r="F65" i="2"/>
  <c r="F66" i="2" s="1"/>
  <c r="F68" i="2" s="1"/>
  <c r="F69" i="2" s="1"/>
  <c r="F70" i="2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40" i="1" l="1"/>
  <c r="C42" i="1" s="1"/>
  <c r="C44" i="1" s="1"/>
  <c r="C31" i="1"/>
  <c r="C32" i="1"/>
  <c r="C34" i="1" s="1"/>
  <c r="H65" i="2"/>
  <c r="D66" i="2"/>
  <c r="H64" i="2"/>
  <c r="C41" i="1" l="1"/>
  <c r="C46" i="1"/>
  <c r="H66" i="2"/>
  <c r="D68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<sst xmlns="http://schemas.openxmlformats.org/spreadsheetml/2006/main" count="290" uniqueCount="136">
  <si>
    <t>СВОДКА ЗАТРАТ</t>
  </si>
  <si>
    <t>P_0634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</si>
  <si>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</si>
  <si>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</si>
  <si>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</si>
  <si>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</si>
  <si>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</si>
  <si>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</si>
  <si>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</si>
  <si>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</si>
  <si>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</si>
  <si>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</si>
  <si>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</si>
  <si>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</si>
  <si>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</si>
  <si>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</si>
  <si>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</si>
  <si>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</si>
  <si>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</si>
  <si>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</si>
  <si>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</si>
  <si>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</si>
  <si>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</si>
  <si>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</si>
  <si>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</si>
  <si>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</si>
  <si>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</si>
  <si>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</si>
  <si>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</si>
  <si>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</si>
  <si>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</si>
  <si>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</si>
  <si>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</si>
  <si>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</si>
  <si>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</si>
  <si>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</si>
  <si>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</si>
  <si>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</si>
  <si>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</si>
  <si>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</si>
  <si>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</si>
  <si>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</si>
  <si>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</si>
  <si>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</si>
  <si>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</si>
  <si>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</si>
  <si>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</si>
  <si>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</si>
  <si>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</si>
  <si>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</si>
  <si>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</si>
  <si>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</si>
  <si>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</si>
  <si>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</si>
  <si>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</si>
  <si>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</si>
  <si>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</si>
  <si>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</si>
  <si>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</si>
  <si>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</si>
  <si>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</si>
  <si>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</si>
  <si>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</si>
  <si>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</si>
  <si>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</si>
  <si>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</si>
  <si>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</si>
  <si>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</si>
  <si>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</si>
  <si>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</si>
  <si>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</si>
  <si>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</si>
  <si>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</si>
  <si>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</si>
  <si>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</si>
  <si>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</si>
  <si>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</si>
  <si>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</si>
  <si>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</si>
  <si>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</si>
  <si>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</si>
  <si>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</si>
  <si>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</si>
  <si>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</si>
  <si>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</si>
  <si>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</si>
  <si>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</si>
  <si>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</si>
  <si>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</si>
  <si>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</si>
  <si>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</si>
  <si>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</si>
  <si>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</si>
  <si>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</si>
  <si>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</si>
  <si>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</si>
  <si>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</si>
  <si>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</si>
  <si>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</si>
  <si>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</si>
  <si>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</si>
  <si>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</si>
  <si>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</si>
  <si>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</si>
  <si>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</si>
  <si>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</si>
  <si>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</si>
  <si>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</si>
  <si>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</si>
  <si>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</si>
  <si>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</si>
  <si>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</si>
  <si>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</si>
  <si>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</si>
  <si>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</si>
  <si>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</si>
  <si>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</si>
  <si>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</si>
  <si>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</si>
  <si>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</si>
  <si>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</si>
  <si>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</si>
  <si>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</si>
  <si>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</si>
  <si>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</si>
  <si>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</si>
  <si>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</si>
  <si>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</si>
  <si>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</si>
  <si>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</si>
  <si>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</si>
  <si>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</si>
  <si>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</si>
  <si>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</si>
  <si>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</si>
  <si>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Ф-4,8 от ТП-105 (торсада) г.о. Тольятти Самарская область (протяженностью 0,5 км), установка приборов учета (3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</si>
</sst>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4" zoomScale="90" zoomScaleNormal="90" workbookViewId="0">
      <selection activeCell="B18" sqref="B18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2.140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135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119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120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121</v>
      </c>
      <c r="C26" s="60"/>
      <c r="D26" s="57"/>
      <c r="E26" s="57"/>
      <c r="F26" s="57"/>
      <c r="G26" s="58"/>
      <c r="H26" s="58" t="s">
        <v>122</v>
      </c>
      <c r="I26" s="58"/>
    </row>
    <row r="27" spans="1:9" ht="16.899999999999999" customHeight="1" x14ac:dyDescent="0.25">
      <c r="A27" s="61" t="s">
        <v>6</v>
      </c>
      <c r="B27" s="59" t="s">
        <v>123</v>
      </c>
      <c r="C27" s="62">
        <v>0</v>
      </c>
      <c r="D27" s="63"/>
      <c r="E27" s="63"/>
      <c r="F27" s="63"/>
      <c r="G27" s="64" t="s">
        <v>124</v>
      </c>
      <c r="H27" s="64" t="s">
        <v>125</v>
      </c>
      <c r="I27" s="64" t="s">
        <v>126</v>
      </c>
    </row>
    <row r="28" spans="1:9" ht="16.899999999999999" customHeight="1" x14ac:dyDescent="0.25">
      <c r="A28" s="61" t="s">
        <v>7</v>
      </c>
      <c r="B28" s="59" t="s">
        <v>127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128</v>
      </c>
      <c r="C29" s="68">
        <f>ССР!G61*1.2</f>
        <v>428.08610526315596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428.08610526315596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129</v>
      </c>
      <c r="C31" s="68">
        <f>C30-ROUND(C30/1.2,5)</f>
        <v>71.347685263155938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130</v>
      </c>
      <c r="C32" s="73">
        <f>C30*I37</f>
        <v>473.69203524670706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56"/>
      <c r="B33" s="59" t="s">
        <v>118</v>
      </c>
      <c r="C33" s="68">
        <v>0.63</v>
      </c>
      <c r="D33" s="63"/>
      <c r="E33" s="74"/>
      <c r="F33" s="75"/>
      <c r="G33" s="76"/>
      <c r="H33" s="66"/>
      <c r="I33" s="72"/>
    </row>
    <row r="34" spans="1:9" ht="15.75" x14ac:dyDescent="0.25">
      <c r="A34" s="56"/>
      <c r="B34" s="59" t="s">
        <v>131</v>
      </c>
      <c r="C34" s="73">
        <f>C32*C33</f>
        <v>298.42598220542544</v>
      </c>
      <c r="D34" s="63"/>
      <c r="E34" s="74"/>
      <c r="F34" s="75"/>
      <c r="G34" s="76"/>
      <c r="H34" s="66"/>
      <c r="I34" s="72"/>
    </row>
    <row r="35" spans="1:9" ht="15.75" x14ac:dyDescent="0.25">
      <c r="A35" s="89" t="s">
        <v>132</v>
      </c>
      <c r="B35" s="90"/>
      <c r="C35" s="91"/>
      <c r="D35" s="57"/>
      <c r="E35" s="77"/>
      <c r="F35" s="78"/>
      <c r="G35" s="65">
        <v>2024</v>
      </c>
      <c r="H35" s="66">
        <v>109.11350326220534</v>
      </c>
      <c r="I35" s="72"/>
    </row>
    <row r="36" spans="1:9" ht="15.75" x14ac:dyDescent="0.25">
      <c r="A36" s="56">
        <v>1</v>
      </c>
      <c r="B36" s="59" t="s">
        <v>121</v>
      </c>
      <c r="C36" s="60"/>
      <c r="D36" s="57"/>
      <c r="E36" s="79"/>
      <c r="F36" s="80"/>
      <c r="G36" s="65">
        <v>2025</v>
      </c>
      <c r="H36" s="66">
        <v>107.81631706396419</v>
      </c>
      <c r="I36" s="81">
        <f>(H36+100)/200</f>
        <v>1.039081585319821</v>
      </c>
    </row>
    <row r="37" spans="1:9" ht="15.75" x14ac:dyDescent="0.25">
      <c r="A37" s="61" t="s">
        <v>6</v>
      </c>
      <c r="B37" s="59" t="s">
        <v>123</v>
      </c>
      <c r="C37" s="82">
        <f>ССР!E70+ССР!D70</f>
        <v>4038.920112206732</v>
      </c>
      <c r="D37" s="63"/>
      <c r="E37" s="79"/>
      <c r="F37" s="63"/>
      <c r="G37" s="65">
        <v>2026</v>
      </c>
      <c r="H37" s="66">
        <v>105.26289686896166</v>
      </c>
      <c r="I37" s="81">
        <f>(H37+100)/200*H36/100</f>
        <v>1.1065344785145874</v>
      </c>
    </row>
    <row r="38" spans="1:9" ht="15.75" x14ac:dyDescent="0.25">
      <c r="A38" s="61" t="s">
        <v>7</v>
      </c>
      <c r="B38" s="59" t="s">
        <v>127</v>
      </c>
      <c r="C38" s="82">
        <v>0</v>
      </c>
      <c r="D38" s="63"/>
      <c r="E38" s="79"/>
      <c r="F38" s="63"/>
      <c r="G38" s="65">
        <v>2027</v>
      </c>
      <c r="H38" s="66">
        <v>104.42089798933949</v>
      </c>
      <c r="I38" s="81">
        <f>(H38+100)/200*H37/100*H36/100</f>
        <v>1.1599922999352297</v>
      </c>
    </row>
    <row r="39" spans="1:9" ht="15.75" x14ac:dyDescent="0.25">
      <c r="A39" s="61" t="s">
        <v>8</v>
      </c>
      <c r="B39" s="59" t="s">
        <v>128</v>
      </c>
      <c r="C39" s="82">
        <f>ССР!G70-'Сводка затрат'!C29</f>
        <v>237.2272542622224</v>
      </c>
      <c r="D39" s="63"/>
      <c r="E39" s="79"/>
      <c r="F39" s="63"/>
      <c r="G39" s="65">
        <v>2028</v>
      </c>
      <c r="H39" s="66">
        <v>104.42089798933949</v>
      </c>
      <c r="I39" s="81">
        <f>(H39+100)/200*H38/100*H37/100*H36/100</f>
        <v>1.2112743761995592</v>
      </c>
    </row>
    <row r="40" spans="1:9" ht="15.75" x14ac:dyDescent="0.25">
      <c r="A40" s="56">
        <v>2</v>
      </c>
      <c r="B40" s="59" t="s">
        <v>9</v>
      </c>
      <c r="C40" s="82">
        <f>C37+C38+C39</f>
        <v>4276.1473664689547</v>
      </c>
      <c r="D40" s="69"/>
      <c r="E40" s="74"/>
      <c r="F40" s="75"/>
      <c r="G40" s="65">
        <v>2029</v>
      </c>
      <c r="H40" s="66">
        <v>104.42089798933949</v>
      </c>
      <c r="I40" s="81">
        <f>(H40+100)/200*H39/100*H38/100*H37/100*H36/100</f>
        <v>1.26482358074235</v>
      </c>
    </row>
    <row r="41" spans="1:9" ht="15.75" x14ac:dyDescent="0.25">
      <c r="A41" s="61" t="s">
        <v>10</v>
      </c>
      <c r="B41" s="59" t="s">
        <v>129</v>
      </c>
      <c r="C41" s="68">
        <f>C40-ROUND(C40/1.2,5)</f>
        <v>712.69122646895494</v>
      </c>
      <c r="D41" s="63"/>
      <c r="E41" s="79"/>
      <c r="F41" s="63"/>
      <c r="G41" s="57"/>
      <c r="H41" s="57"/>
      <c r="I41" s="57"/>
    </row>
    <row r="42" spans="1:9" ht="15.75" x14ac:dyDescent="0.25">
      <c r="A42" s="56">
        <v>3</v>
      </c>
      <c r="B42" s="59" t="s">
        <v>130</v>
      </c>
      <c r="C42" s="83">
        <f>C40*I38</f>
        <v>4960.2980184922981</v>
      </c>
      <c r="D42" s="63"/>
      <c r="E42" s="74"/>
      <c r="F42" s="75"/>
      <c r="G42" s="57"/>
      <c r="H42" s="57"/>
      <c r="I42" s="57"/>
    </row>
    <row r="43" spans="1:9" ht="15.75" x14ac:dyDescent="0.25">
      <c r="A43" s="56"/>
      <c r="B43" s="59" t="s">
        <v>118</v>
      </c>
      <c r="C43" s="68">
        <f>C33</f>
        <v>0.63</v>
      </c>
      <c r="D43" s="63"/>
      <c r="E43" s="74"/>
      <c r="F43" s="75"/>
      <c r="G43" s="57"/>
      <c r="H43" s="57"/>
      <c r="I43" s="57"/>
    </row>
    <row r="44" spans="1:9" ht="15.75" x14ac:dyDescent="0.25">
      <c r="A44" s="56"/>
      <c r="B44" s="59" t="s">
        <v>131</v>
      </c>
      <c r="C44" s="73">
        <f>C42*C43</f>
        <v>3124.9877516501479</v>
      </c>
      <c r="D44" s="63"/>
      <c r="E44" s="74"/>
      <c r="F44" s="75"/>
      <c r="G44" s="57"/>
      <c r="H44" s="57"/>
      <c r="I44" s="57"/>
    </row>
    <row r="45" spans="1:9" ht="15.75" x14ac:dyDescent="0.25">
      <c r="A45" s="56"/>
      <c r="B45" s="59"/>
      <c r="C45" s="82"/>
      <c r="D45" s="63"/>
      <c r="E45" s="84"/>
      <c r="F45" s="63"/>
      <c r="G45" s="57"/>
      <c r="H45" s="57"/>
      <c r="I45" s="57"/>
    </row>
    <row r="46" spans="1:9" ht="15.75" x14ac:dyDescent="0.25">
      <c r="A46" s="56"/>
      <c r="B46" s="59" t="s">
        <v>133</v>
      </c>
      <c r="C46" s="85">
        <f>C34+C44</f>
        <v>3423.4137338555734</v>
      </c>
      <c r="D46" s="63"/>
      <c r="E46" s="74"/>
      <c r="F46" s="75"/>
      <c r="G46" s="57"/>
      <c r="H46" s="57"/>
      <c r="I46" s="86"/>
    </row>
    <row r="47" spans="1:9" ht="15.75" x14ac:dyDescent="0.25">
      <c r="A47" s="58"/>
      <c r="B47" s="58"/>
      <c r="C47" s="58"/>
      <c r="D47" s="86"/>
      <c r="E47" s="57"/>
      <c r="F47" s="80"/>
      <c r="G47" s="57"/>
      <c r="H47" s="57"/>
      <c r="I47" s="57"/>
    </row>
    <row r="48" spans="1:9" ht="15.75" x14ac:dyDescent="0.25">
      <c r="A48" s="87" t="s">
        <v>134</v>
      </c>
      <c r="B48" s="58"/>
      <c r="C48" s="58"/>
      <c r="D48" s="57"/>
      <c r="E48" s="88"/>
      <c r="F48" s="57"/>
      <c r="G48" s="57"/>
      <c r="H48" s="57"/>
      <c r="I48" s="57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="90" zoomScaleNormal="90" workbookViewId="0">
      <selection activeCell="B16" sqref="B16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135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3026.4387850847002</v>
      </c>
      <c r="E25" s="22">
        <v>80.503883094227007</v>
      </c>
      <c r="F25" s="22">
        <v>0</v>
      </c>
      <c r="G25" s="22">
        <v>0</v>
      </c>
      <c r="H25" s="22">
        <v>3106.9426681790001</v>
      </c>
    </row>
    <row r="26" spans="1:8" ht="16.899999999999999" customHeight="1" x14ac:dyDescent="0.25">
      <c r="A26" s="6"/>
      <c r="B26" s="9"/>
      <c r="C26" s="23" t="s">
        <v>26</v>
      </c>
      <c r="D26" s="22">
        <v>3026.4387850847002</v>
      </c>
      <c r="E26" s="22">
        <v>80.503883094227007</v>
      </c>
      <c r="F26" s="22">
        <v>0</v>
      </c>
      <c r="G26" s="22">
        <v>0</v>
      </c>
      <c r="H26" s="22">
        <v>3106.9426681790001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3026.4387850847002</v>
      </c>
      <c r="E42" s="22">
        <v>80.503883094227007</v>
      </c>
      <c r="F42" s="22">
        <v>0</v>
      </c>
      <c r="G42" s="22">
        <v>0</v>
      </c>
      <c r="H42" s="22">
        <v>3106.9426681790001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75.660969627118007</v>
      </c>
      <c r="E44" s="22">
        <v>2.0125970773557</v>
      </c>
      <c r="F44" s="22">
        <v>0</v>
      </c>
      <c r="G44" s="22">
        <v>0</v>
      </c>
      <c r="H44" s="22">
        <v>77.673566704473998</v>
      </c>
    </row>
    <row r="45" spans="1:8" ht="16.899999999999999" customHeight="1" x14ac:dyDescent="0.25">
      <c r="A45" s="6"/>
      <c r="B45" s="9"/>
      <c r="C45" s="23" t="s">
        <v>41</v>
      </c>
      <c r="D45" s="22">
        <v>75.660969627118007</v>
      </c>
      <c r="E45" s="22">
        <v>2.0125970773557</v>
      </c>
      <c r="F45" s="22">
        <v>0</v>
      </c>
      <c r="G45" s="22">
        <v>0</v>
      </c>
      <c r="H45" s="22">
        <v>77.673566704473998</v>
      </c>
    </row>
    <row r="46" spans="1:8" ht="16.899999999999999" customHeight="1" x14ac:dyDescent="0.25">
      <c r="A46" s="6"/>
      <c r="B46" s="9"/>
      <c r="C46" s="9" t="s">
        <v>42</v>
      </c>
      <c r="D46" s="22">
        <v>3102.0997547119</v>
      </c>
      <c r="E46" s="22">
        <v>82.516480171582998</v>
      </c>
      <c r="F46" s="22">
        <v>0</v>
      </c>
      <c r="G46" s="22">
        <v>0</v>
      </c>
      <c r="H46" s="22">
        <v>3184.6162348834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30.599829661301001</v>
      </c>
      <c r="H48" s="22">
        <v>30.599829661301001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80.964803597979</v>
      </c>
      <c r="E49" s="22">
        <v>2.1536801324782999</v>
      </c>
      <c r="F49" s="22">
        <v>0</v>
      </c>
      <c r="G49" s="22">
        <v>0</v>
      </c>
      <c r="H49" s="22">
        <v>83.118483730457001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100.76239388653001</v>
      </c>
      <c r="H50" s="22">
        <v>100.76239388653001</v>
      </c>
    </row>
    <row r="51" spans="1:8" x14ac:dyDescent="0.25">
      <c r="A51" s="6">
        <v>6</v>
      </c>
      <c r="B51" s="6"/>
      <c r="C51" s="7" t="s">
        <v>70</v>
      </c>
      <c r="D51" s="22">
        <v>0</v>
      </c>
      <c r="E51" s="22">
        <v>0</v>
      </c>
      <c r="F51" s="22">
        <v>0</v>
      </c>
      <c r="G51" s="22">
        <v>20.073758157082001</v>
      </c>
      <c r="H51" s="22">
        <v>20.073758157082001</v>
      </c>
    </row>
    <row r="52" spans="1:8" x14ac:dyDescent="0.25">
      <c r="A52" s="6">
        <v>7</v>
      </c>
      <c r="B52" s="6"/>
      <c r="C52" s="7" t="s">
        <v>71</v>
      </c>
      <c r="D52" s="22">
        <v>0</v>
      </c>
      <c r="E52" s="22">
        <v>0</v>
      </c>
      <c r="F52" s="22">
        <v>0</v>
      </c>
      <c r="G52" s="22">
        <v>30.105014334179</v>
      </c>
      <c r="H52" s="22">
        <v>30.105014334179</v>
      </c>
    </row>
    <row r="53" spans="1:8" ht="16.899999999999999" customHeight="1" x14ac:dyDescent="0.25">
      <c r="A53" s="6"/>
      <c r="B53" s="9"/>
      <c r="C53" s="9" t="s">
        <v>65</v>
      </c>
      <c r="D53" s="22">
        <v>80.964803597979</v>
      </c>
      <c r="E53" s="22">
        <v>2.1536801324782999</v>
      </c>
      <c r="F53" s="22">
        <v>0</v>
      </c>
      <c r="G53" s="22">
        <v>181.54099603909</v>
      </c>
      <c r="H53" s="22">
        <v>264.65947976954999</v>
      </c>
    </row>
    <row r="54" spans="1:8" ht="16.899999999999999" customHeight="1" x14ac:dyDescent="0.25">
      <c r="A54" s="6"/>
      <c r="B54" s="9"/>
      <c r="C54" s="9" t="s">
        <v>64</v>
      </c>
      <c r="D54" s="22">
        <v>3183.0645583097998</v>
      </c>
      <c r="E54" s="22">
        <v>84.670160304061</v>
      </c>
      <c r="F54" s="22">
        <v>0</v>
      </c>
      <c r="G54" s="22">
        <v>181.54099603909</v>
      </c>
      <c r="H54" s="22">
        <v>3449.2757146529998</v>
      </c>
    </row>
    <row r="55" spans="1:8" ht="16.899999999999999" customHeight="1" x14ac:dyDescent="0.25">
      <c r="A55" s="6"/>
      <c r="B55" s="9"/>
      <c r="C55" s="9" t="s">
        <v>63</v>
      </c>
      <c r="D55" s="22"/>
      <c r="E55" s="22"/>
      <c r="F55" s="22"/>
      <c r="G55" s="22"/>
      <c r="H55" s="22"/>
    </row>
    <row r="56" spans="1:8" x14ac:dyDescent="0.25">
      <c r="A56" s="6"/>
      <c r="B56" s="6"/>
      <c r="C56" s="7"/>
      <c r="D56" s="22"/>
      <c r="E56" s="22"/>
      <c r="F56" s="22"/>
      <c r="G56" s="22"/>
      <c r="H56" s="22">
        <f>SUM(D56:G56)</f>
        <v>0</v>
      </c>
    </row>
    <row r="57" spans="1:8" ht="16.899999999999999" customHeight="1" x14ac:dyDescent="0.25">
      <c r="A57" s="6"/>
      <c r="B57" s="9"/>
      <c r="C57" s="9" t="s">
        <v>62</v>
      </c>
      <c r="D57" s="22">
        <f>SUM(D56:D56)</f>
        <v>0</v>
      </c>
      <c r="E57" s="22">
        <f>SUM(E56:E56)</f>
        <v>0</v>
      </c>
      <c r="F57" s="22">
        <f>SUM(F56:F56)</f>
        <v>0</v>
      </c>
      <c r="G57" s="22">
        <f>SUM(G56:G56)</f>
        <v>0</v>
      </c>
      <c r="H57" s="22">
        <f>SUM(D57:G57)</f>
        <v>0</v>
      </c>
    </row>
    <row r="58" spans="1:8" ht="16.899999999999999" customHeight="1" x14ac:dyDescent="0.25">
      <c r="A58" s="6"/>
      <c r="B58" s="9"/>
      <c r="C58" s="9" t="s">
        <v>61</v>
      </c>
      <c r="D58" s="22">
        <v>3183.0645583097998</v>
      </c>
      <c r="E58" s="22">
        <v>84.670160304061</v>
      </c>
      <c r="F58" s="22">
        <v>0</v>
      </c>
      <c r="G58" s="22">
        <v>181.54099603909</v>
      </c>
      <c r="H58" s="22">
        <v>3449.2757146529998</v>
      </c>
    </row>
    <row r="59" spans="1:8" ht="153" customHeight="1" x14ac:dyDescent="0.25">
      <c r="A59" s="6"/>
      <c r="B59" s="9"/>
      <c r="C59" s="9" t="s">
        <v>60</v>
      </c>
      <c r="D59" s="22"/>
      <c r="E59" s="22"/>
      <c r="F59" s="22"/>
      <c r="G59" s="22"/>
      <c r="H59" s="22"/>
    </row>
    <row r="60" spans="1:8" x14ac:dyDescent="0.25">
      <c r="A60" s="6">
        <v>8</v>
      </c>
      <c r="B60" s="6" t="s">
        <v>59</v>
      </c>
      <c r="C60" s="7" t="s">
        <v>58</v>
      </c>
      <c r="D60" s="22">
        <v>0</v>
      </c>
      <c r="E60" s="22">
        <v>0</v>
      </c>
      <c r="F60" s="22">
        <v>0</v>
      </c>
      <c r="G60" s="22">
        <v>356.73842105262997</v>
      </c>
      <c r="H60" s="22">
        <v>356.73842105262997</v>
      </c>
    </row>
    <row r="61" spans="1:8" ht="16.899999999999999" customHeight="1" x14ac:dyDescent="0.25">
      <c r="A61" s="6"/>
      <c r="B61" s="9"/>
      <c r="C61" s="9" t="s">
        <v>57</v>
      </c>
      <c r="D61" s="22">
        <v>0</v>
      </c>
      <c r="E61" s="22">
        <v>0</v>
      </c>
      <c r="F61" s="22">
        <v>0</v>
      </c>
      <c r="G61" s="22">
        <v>356.73842105262997</v>
      </c>
      <c r="H61" s="22">
        <v>356.73842105262997</v>
      </c>
    </row>
    <row r="62" spans="1:8" ht="16.899999999999999" customHeight="1" x14ac:dyDescent="0.25">
      <c r="A62" s="6"/>
      <c r="B62" s="9"/>
      <c r="C62" s="9" t="s">
        <v>56</v>
      </c>
      <c r="D62" s="22">
        <v>3183.0645583097998</v>
      </c>
      <c r="E62" s="22">
        <v>84.670160304061</v>
      </c>
      <c r="F62" s="22">
        <v>0</v>
      </c>
      <c r="G62" s="22">
        <v>538.27941709173001</v>
      </c>
      <c r="H62" s="22">
        <v>3806.0141357056</v>
      </c>
    </row>
    <row r="63" spans="1:8" ht="16.899999999999999" customHeight="1" x14ac:dyDescent="0.25">
      <c r="A63" s="6"/>
      <c r="B63" s="9"/>
      <c r="C63" s="9" t="s">
        <v>55</v>
      </c>
      <c r="D63" s="22"/>
      <c r="E63" s="22"/>
      <c r="F63" s="22"/>
      <c r="G63" s="22"/>
      <c r="H63" s="22"/>
    </row>
    <row r="64" spans="1:8" ht="34.15" customHeight="1" x14ac:dyDescent="0.25">
      <c r="A64" s="6">
        <v>9</v>
      </c>
      <c r="B64" s="6" t="s">
        <v>54</v>
      </c>
      <c r="C64" s="7" t="s">
        <v>53</v>
      </c>
      <c r="D64" s="22">
        <f>D62 * 3%</f>
        <v>95.491936749293998</v>
      </c>
      <c r="E64" s="22">
        <f>E62 * 3%</f>
        <v>2.5401048091218299</v>
      </c>
      <c r="F64" s="22">
        <f>F62 * 3%</f>
        <v>0</v>
      </c>
      <c r="G64" s="22">
        <f>G62 * 3%</f>
        <v>16.148382512751901</v>
      </c>
      <c r="H64" s="22">
        <f>SUM(D64:G64)</f>
        <v>114.18042407116772</v>
      </c>
    </row>
    <row r="65" spans="1:8" ht="16.899999999999999" customHeight="1" x14ac:dyDescent="0.25">
      <c r="A65" s="6"/>
      <c r="B65" s="9"/>
      <c r="C65" s="9" t="s">
        <v>52</v>
      </c>
      <c r="D65" s="22">
        <f>D64</f>
        <v>95.491936749293998</v>
      </c>
      <c r="E65" s="22">
        <f>E64</f>
        <v>2.5401048091218299</v>
      </c>
      <c r="F65" s="22">
        <f>F64</f>
        <v>0</v>
      </c>
      <c r="G65" s="22">
        <f>G64</f>
        <v>16.148382512751901</v>
      </c>
      <c r="H65" s="22">
        <f>SUM(D65:G65)</f>
        <v>114.18042407116772</v>
      </c>
    </row>
    <row r="66" spans="1:8" ht="16.899999999999999" customHeight="1" x14ac:dyDescent="0.25">
      <c r="A66" s="6"/>
      <c r="B66" s="9"/>
      <c r="C66" s="9" t="s">
        <v>51</v>
      </c>
      <c r="D66" s="22">
        <f>D65 + D62</f>
        <v>3278.5564950590938</v>
      </c>
      <c r="E66" s="22">
        <f>E65 + E62</f>
        <v>87.210265113182828</v>
      </c>
      <c r="F66" s="22">
        <f>F65 + F62</f>
        <v>0</v>
      </c>
      <c r="G66" s="22">
        <f>G65 + G62</f>
        <v>554.42779960448195</v>
      </c>
      <c r="H66" s="22">
        <f>SUM(D66:G66)</f>
        <v>3920.1945597767585</v>
      </c>
    </row>
    <row r="67" spans="1:8" ht="16.899999999999999" customHeight="1" x14ac:dyDescent="0.25">
      <c r="A67" s="6"/>
      <c r="B67" s="9"/>
      <c r="C67" s="9" t="s">
        <v>50</v>
      </c>
      <c r="D67" s="22"/>
      <c r="E67" s="22"/>
      <c r="F67" s="22"/>
      <c r="G67" s="22"/>
      <c r="H67" s="22"/>
    </row>
    <row r="68" spans="1:8" ht="16.899999999999999" customHeight="1" x14ac:dyDescent="0.25">
      <c r="A68" s="6">
        <v>10</v>
      </c>
      <c r="B68" s="6" t="s">
        <v>49</v>
      </c>
      <c r="C68" s="7" t="s">
        <v>48</v>
      </c>
      <c r="D68" s="22">
        <f>D66 * 20%</f>
        <v>655.71129901181882</v>
      </c>
      <c r="E68" s="22">
        <f>E66 * 20%</f>
        <v>17.442053022636568</v>
      </c>
      <c r="F68" s="22">
        <f>F66 * 20%</f>
        <v>0</v>
      </c>
      <c r="G68" s="22">
        <f>G66 * 20%</f>
        <v>110.8855599208964</v>
      </c>
      <c r="H68" s="22">
        <f>SUM(D68:G68)</f>
        <v>784.03891195535175</v>
      </c>
    </row>
    <row r="69" spans="1:8" ht="16.899999999999999" customHeight="1" x14ac:dyDescent="0.25">
      <c r="A69" s="6"/>
      <c r="B69" s="9"/>
      <c r="C69" s="9" t="s">
        <v>47</v>
      </c>
      <c r="D69" s="22">
        <f>D68</f>
        <v>655.71129901181882</v>
      </c>
      <c r="E69" s="22">
        <f>E68</f>
        <v>17.442053022636568</v>
      </c>
      <c r="F69" s="22">
        <f>F68</f>
        <v>0</v>
      </c>
      <c r="G69" s="22">
        <f>G68</f>
        <v>110.8855599208964</v>
      </c>
      <c r="H69" s="22">
        <f>SUM(D69:G69)</f>
        <v>784.03891195535175</v>
      </c>
    </row>
    <row r="70" spans="1:8" ht="16.899999999999999" customHeight="1" x14ac:dyDescent="0.25">
      <c r="A70" s="6"/>
      <c r="B70" s="9"/>
      <c r="C70" s="9" t="s">
        <v>46</v>
      </c>
      <c r="D70" s="22">
        <f>D69 + D66</f>
        <v>3934.2677940709127</v>
      </c>
      <c r="E70" s="22">
        <f>E69 + E66</f>
        <v>104.6523181358194</v>
      </c>
      <c r="F70" s="22">
        <f>F69 + F66</f>
        <v>0</v>
      </c>
      <c r="G70" s="22">
        <f>G69 + G66</f>
        <v>665.31335952537836</v>
      </c>
      <c r="H70" s="22">
        <f>SUM(D70:G70)</f>
        <v>4704.23347173211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93" t="s">
        <v>135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75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77</v>
      </c>
      <c r="C13" s="35" t="s">
        <v>78</v>
      </c>
      <c r="D13" s="21">
        <v>2598.9387850847002</v>
      </c>
      <c r="E13" s="21">
        <v>43.183883094226999</v>
      </c>
      <c r="F13" s="21">
        <v>0</v>
      </c>
      <c r="G13" s="21">
        <v>0</v>
      </c>
      <c r="H13" s="21">
        <v>2642.1226681789999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2598.9387850847002</v>
      </c>
      <c r="E14" s="21">
        <v>43.183883094226999</v>
      </c>
      <c r="F14" s="21">
        <v>0</v>
      </c>
      <c r="G14" s="21">
        <v>0</v>
      </c>
      <c r="H14" s="21">
        <v>2642.1226681789999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93" t="s">
        <v>135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45</v>
      </c>
      <c r="D13" s="21">
        <v>0</v>
      </c>
      <c r="E13" s="21">
        <v>0</v>
      </c>
      <c r="F13" s="21">
        <v>0</v>
      </c>
      <c r="G13" s="21">
        <v>30.599829661301001</v>
      </c>
      <c r="H13" s="21">
        <v>30.599829661301001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0</v>
      </c>
      <c r="E14" s="21">
        <v>0</v>
      </c>
      <c r="F14" s="21">
        <v>0</v>
      </c>
      <c r="G14" s="21">
        <v>30.599829661301001</v>
      </c>
      <c r="H14" s="21">
        <v>30.599829661301001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93" t="s">
        <v>135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58</v>
      </c>
      <c r="D13" s="21">
        <v>0</v>
      </c>
      <c r="E13" s="21">
        <v>0</v>
      </c>
      <c r="F13" s="21">
        <v>0</v>
      </c>
      <c r="G13" s="21">
        <v>303.36842105263003</v>
      </c>
      <c r="H13" s="21">
        <v>303.36842105263003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0</v>
      </c>
      <c r="E14" s="21">
        <v>0</v>
      </c>
      <c r="F14" s="21">
        <v>0</v>
      </c>
      <c r="G14" s="21">
        <v>303.36842105263003</v>
      </c>
      <c r="H14" s="21">
        <v>303.36842105263003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93" t="s">
        <v>135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74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33"/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77</v>
      </c>
      <c r="C13" s="35" t="s">
        <v>78</v>
      </c>
      <c r="D13" s="21">
        <v>427.5</v>
      </c>
      <c r="E13" s="21">
        <v>37.32</v>
      </c>
      <c r="F13" s="21">
        <v>0</v>
      </c>
      <c r="G13" s="21">
        <v>0</v>
      </c>
      <c r="H13" s="21">
        <v>464.82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427.5</v>
      </c>
      <c r="E14" s="21">
        <v>37.32</v>
      </c>
      <c r="F14" s="21">
        <v>0</v>
      </c>
      <c r="G14" s="21">
        <v>0</v>
      </c>
      <c r="H14" s="21">
        <v>464.82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25">
      <c r="A2" s="1"/>
      <c r="B2" s="1" t="s">
        <v>73</v>
      </c>
      <c r="C2" s="93" t="s">
        <v>135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75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76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83</v>
      </c>
      <c r="C13" s="35" t="s">
        <v>58</v>
      </c>
      <c r="D13" s="21">
        <v>0</v>
      </c>
      <c r="E13" s="21">
        <v>0</v>
      </c>
      <c r="F13" s="21">
        <v>0</v>
      </c>
      <c r="G13" s="21">
        <v>53.37</v>
      </c>
      <c r="H13" s="21">
        <v>53.37</v>
      </c>
      <c r="J13" s="5"/>
    </row>
    <row r="14" spans="1:14" ht="16.899999999999999" customHeight="1" x14ac:dyDescent="0.25">
      <c r="A14" s="6"/>
      <c r="B14" s="9"/>
      <c r="C14" s="9" t="s">
        <v>79</v>
      </c>
      <c r="D14" s="21">
        <v>0</v>
      </c>
      <c r="E14" s="21">
        <v>0</v>
      </c>
      <c r="F14" s="21">
        <v>0</v>
      </c>
      <c r="G14" s="21">
        <v>53.37</v>
      </c>
      <c r="H14" s="21">
        <v>53.37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C10" zoomScale="70" zoomScaleNormal="70" workbookViewId="0">
      <selection activeCell="H3" sqref="H3:H48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84</v>
      </c>
      <c r="B1" s="43" t="s">
        <v>85</v>
      </c>
      <c r="C1" s="43" t="s">
        <v>86</v>
      </c>
      <c r="D1" s="43" t="s">
        <v>87</v>
      </c>
      <c r="E1" s="43" t="s">
        <v>88</v>
      </c>
      <c r="F1" s="43" t="s">
        <v>89</v>
      </c>
      <c r="G1" s="43" t="s">
        <v>90</v>
      </c>
      <c r="H1" s="43" t="s">
        <v>91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2642.1226681789999</v>
      </c>
      <c r="E3" s="47"/>
      <c r="F3" s="47"/>
      <c r="G3" s="47"/>
      <c r="H3" s="54"/>
    </row>
    <row r="4" spans="1:8" x14ac:dyDescent="0.25">
      <c r="A4" s="102" t="s">
        <v>92</v>
      </c>
      <c r="B4" s="48" t="s">
        <v>93</v>
      </c>
      <c r="C4" s="51"/>
      <c r="D4" s="49">
        <v>2598.9387850847002</v>
      </c>
      <c r="E4" s="47"/>
      <c r="F4" s="47"/>
      <c r="G4" s="47"/>
      <c r="H4" s="54"/>
    </row>
    <row r="5" spans="1:8" x14ac:dyDescent="0.25">
      <c r="A5" s="102"/>
      <c r="B5" s="48" t="s">
        <v>94</v>
      </c>
      <c r="C5" s="43"/>
      <c r="D5" s="49">
        <v>43.183883094226999</v>
      </c>
      <c r="E5" s="47"/>
      <c r="F5" s="47"/>
      <c r="G5" s="47"/>
      <c r="H5" s="53"/>
    </row>
    <row r="6" spans="1:8" x14ac:dyDescent="0.25">
      <c r="A6" s="103"/>
      <c r="B6" s="48" t="s">
        <v>95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96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78</v>
      </c>
      <c r="B8" s="105"/>
      <c r="C8" s="102" t="s">
        <v>98</v>
      </c>
      <c r="D8" s="50">
        <v>2642.1226681789999</v>
      </c>
      <c r="E8" s="47">
        <v>0.5</v>
      </c>
      <c r="F8" s="47" t="s">
        <v>97</v>
      </c>
      <c r="G8" s="50">
        <v>5284.2453363578998</v>
      </c>
      <c r="H8" s="53"/>
    </row>
    <row r="9" spans="1:8" x14ac:dyDescent="0.25">
      <c r="A9" s="106">
        <v>1</v>
      </c>
      <c r="B9" s="48" t="s">
        <v>93</v>
      </c>
      <c r="C9" s="102"/>
      <c r="D9" s="50">
        <v>2598.9387850847002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94</v>
      </c>
      <c r="C10" s="102"/>
      <c r="D10" s="50">
        <v>43.183883094226999</v>
      </c>
      <c r="E10" s="47"/>
      <c r="F10" s="47"/>
      <c r="G10" s="47"/>
      <c r="H10" s="103"/>
    </row>
    <row r="11" spans="1:8" x14ac:dyDescent="0.25">
      <c r="A11" s="102"/>
      <c r="B11" s="48" t="s">
        <v>95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96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30.599829661301001</v>
      </c>
      <c r="E13" s="47"/>
      <c r="F13" s="47"/>
      <c r="G13" s="47"/>
      <c r="H13" s="53"/>
    </row>
    <row r="14" spans="1:8" x14ac:dyDescent="0.25">
      <c r="A14" s="102" t="s">
        <v>99</v>
      </c>
      <c r="B14" s="48" t="s">
        <v>93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94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95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96</v>
      </c>
      <c r="C17" s="43"/>
      <c r="D17" s="49">
        <v>30.599829661301001</v>
      </c>
      <c r="E17" s="47"/>
      <c r="F17" s="47"/>
      <c r="G17" s="47"/>
      <c r="H17" s="53"/>
    </row>
    <row r="18" spans="1:8" x14ac:dyDescent="0.25">
      <c r="A18" s="104" t="s">
        <v>45</v>
      </c>
      <c r="B18" s="105"/>
      <c r="C18" s="102" t="s">
        <v>98</v>
      </c>
      <c r="D18" s="50">
        <v>30.599829661301001</v>
      </c>
      <c r="E18" s="47">
        <v>0.5</v>
      </c>
      <c r="F18" s="47" t="s">
        <v>97</v>
      </c>
      <c r="G18" s="50">
        <v>61.199659322602002</v>
      </c>
      <c r="H18" s="53"/>
    </row>
    <row r="19" spans="1:8" x14ac:dyDescent="0.25">
      <c r="A19" s="106">
        <v>1</v>
      </c>
      <c r="B19" s="48" t="s">
        <v>93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94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95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96</v>
      </c>
      <c r="C22" s="102"/>
      <c r="D22" s="50">
        <v>30.599829661301001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356.73842105262997</v>
      </c>
      <c r="E23" s="47"/>
      <c r="F23" s="47"/>
      <c r="G23" s="47"/>
      <c r="H23" s="53"/>
    </row>
    <row r="24" spans="1:8" x14ac:dyDescent="0.25">
      <c r="A24" s="102" t="s">
        <v>100</v>
      </c>
      <c r="B24" s="48" t="s">
        <v>93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94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95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96</v>
      </c>
      <c r="C27" s="43"/>
      <c r="D27" s="49">
        <v>356.73842105262997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98</v>
      </c>
      <c r="D28" s="50">
        <v>303.36842105263003</v>
      </c>
      <c r="E28" s="47">
        <v>0.5</v>
      </c>
      <c r="F28" s="47" t="s">
        <v>97</v>
      </c>
      <c r="G28" s="50">
        <v>606.73684210526005</v>
      </c>
      <c r="H28" s="53"/>
    </row>
    <row r="29" spans="1:8" x14ac:dyDescent="0.25">
      <c r="A29" s="106">
        <v>1</v>
      </c>
      <c r="B29" s="48" t="s">
        <v>93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94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95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96</v>
      </c>
      <c r="C32" s="102"/>
      <c r="D32" s="50">
        <v>303.36842105263003</v>
      </c>
      <c r="E32" s="47"/>
      <c r="F32" s="47"/>
      <c r="G32" s="47"/>
      <c r="H32" s="103"/>
    </row>
    <row r="33" spans="1:8" x14ac:dyDescent="0.25">
      <c r="A33" s="104" t="s">
        <v>58</v>
      </c>
      <c r="B33" s="105"/>
      <c r="C33" s="102" t="s">
        <v>102</v>
      </c>
      <c r="D33" s="50">
        <v>53.37</v>
      </c>
      <c r="E33" s="47">
        <v>6</v>
      </c>
      <c r="F33" s="47" t="s">
        <v>101</v>
      </c>
      <c r="G33" s="50">
        <v>8.8949999999999996</v>
      </c>
      <c r="H33" s="53"/>
    </row>
    <row r="34" spans="1:8" x14ac:dyDescent="0.25">
      <c r="A34" s="106">
        <v>2</v>
      </c>
      <c r="B34" s="48" t="s">
        <v>93</v>
      </c>
      <c r="C34" s="102"/>
      <c r="D34" s="50">
        <v>0</v>
      </c>
      <c r="E34" s="47"/>
      <c r="F34" s="47"/>
      <c r="G34" s="47"/>
      <c r="H34" s="103" t="s">
        <v>25</v>
      </c>
    </row>
    <row r="35" spans="1:8" x14ac:dyDescent="0.25">
      <c r="A35" s="102"/>
      <c r="B35" s="48" t="s">
        <v>94</v>
      </c>
      <c r="C35" s="102"/>
      <c r="D35" s="50">
        <v>0</v>
      </c>
      <c r="E35" s="47"/>
      <c r="F35" s="47"/>
      <c r="G35" s="47"/>
      <c r="H35" s="103"/>
    </row>
    <row r="36" spans="1:8" x14ac:dyDescent="0.25">
      <c r="A36" s="102"/>
      <c r="B36" s="48" t="s">
        <v>95</v>
      </c>
      <c r="C36" s="102"/>
      <c r="D36" s="50">
        <v>0</v>
      </c>
      <c r="E36" s="47"/>
      <c r="F36" s="47"/>
      <c r="G36" s="47"/>
      <c r="H36" s="103"/>
    </row>
    <row r="37" spans="1:8" x14ac:dyDescent="0.25">
      <c r="A37" s="102"/>
      <c r="B37" s="48" t="s">
        <v>96</v>
      </c>
      <c r="C37" s="102"/>
      <c r="D37" s="50">
        <v>53.37</v>
      </c>
      <c r="E37" s="47"/>
      <c r="F37" s="47"/>
      <c r="G37" s="47"/>
      <c r="H37" s="103"/>
    </row>
    <row r="38" spans="1:8" ht="25.5" x14ac:dyDescent="0.25">
      <c r="A38" s="107"/>
      <c r="B38" s="101"/>
      <c r="C38" s="43"/>
      <c r="D38" s="49">
        <v>464.82</v>
      </c>
      <c r="E38" s="47"/>
      <c r="F38" s="47"/>
      <c r="G38" s="47"/>
      <c r="H38" s="53"/>
    </row>
    <row r="39" spans="1:8" x14ac:dyDescent="0.25">
      <c r="A39" s="102" t="s">
        <v>92</v>
      </c>
      <c r="B39" s="48" t="s">
        <v>93</v>
      </c>
      <c r="C39" s="43"/>
      <c r="D39" s="49">
        <v>427.5</v>
      </c>
      <c r="E39" s="47"/>
      <c r="F39" s="47"/>
      <c r="G39" s="47"/>
      <c r="H39" s="53"/>
    </row>
    <row r="40" spans="1:8" x14ac:dyDescent="0.25">
      <c r="A40" s="102"/>
      <c r="B40" s="48" t="s">
        <v>94</v>
      </c>
      <c r="C40" s="43"/>
      <c r="D40" s="49">
        <v>37.32</v>
      </c>
      <c r="E40" s="47"/>
      <c r="F40" s="47"/>
      <c r="G40" s="47"/>
      <c r="H40" s="53"/>
    </row>
    <row r="41" spans="1:8" x14ac:dyDescent="0.25">
      <c r="A41" s="102"/>
      <c r="B41" s="48" t="s">
        <v>95</v>
      </c>
      <c r="C41" s="43"/>
      <c r="D41" s="49">
        <v>0</v>
      </c>
      <c r="E41" s="47"/>
      <c r="F41" s="47"/>
      <c r="G41" s="47"/>
      <c r="H41" s="53"/>
    </row>
    <row r="42" spans="1:8" x14ac:dyDescent="0.25">
      <c r="A42" s="102"/>
      <c r="B42" s="48" t="s">
        <v>96</v>
      </c>
      <c r="C42" s="43"/>
      <c r="D42" s="49">
        <v>0</v>
      </c>
      <c r="E42" s="47"/>
      <c r="F42" s="47"/>
      <c r="G42" s="47"/>
      <c r="H42" s="53"/>
    </row>
    <row r="43" spans="1:8" x14ac:dyDescent="0.25">
      <c r="A43" s="104" t="s">
        <v>78</v>
      </c>
      <c r="B43" s="105"/>
      <c r="C43" s="102" t="s">
        <v>102</v>
      </c>
      <c r="D43" s="50">
        <v>464.82</v>
      </c>
      <c r="E43" s="47">
        <v>6</v>
      </c>
      <c r="F43" s="47" t="s">
        <v>101</v>
      </c>
      <c r="G43" s="50">
        <v>77.47</v>
      </c>
      <c r="H43" s="53"/>
    </row>
    <row r="44" spans="1:8" x14ac:dyDescent="0.25">
      <c r="A44" s="106">
        <v>1</v>
      </c>
      <c r="B44" s="48" t="s">
        <v>93</v>
      </c>
      <c r="C44" s="102"/>
      <c r="D44" s="50">
        <v>427.5</v>
      </c>
      <c r="E44" s="47"/>
      <c r="F44" s="47"/>
      <c r="G44" s="47"/>
      <c r="H44" s="103" t="s">
        <v>25</v>
      </c>
    </row>
    <row r="45" spans="1:8" x14ac:dyDescent="0.25">
      <c r="A45" s="102"/>
      <c r="B45" s="48" t="s">
        <v>94</v>
      </c>
      <c r="C45" s="102"/>
      <c r="D45" s="50">
        <v>37.32</v>
      </c>
      <c r="E45" s="47"/>
      <c r="F45" s="47"/>
      <c r="G45" s="47"/>
      <c r="H45" s="103"/>
    </row>
    <row r="46" spans="1:8" x14ac:dyDescent="0.25">
      <c r="A46" s="102"/>
      <c r="B46" s="48" t="s">
        <v>95</v>
      </c>
      <c r="C46" s="102"/>
      <c r="D46" s="50">
        <v>0</v>
      </c>
      <c r="E46" s="47"/>
      <c r="F46" s="47"/>
      <c r="G46" s="47"/>
      <c r="H46" s="103"/>
    </row>
    <row r="47" spans="1:8" x14ac:dyDescent="0.25">
      <c r="A47" s="102"/>
      <c r="B47" s="48" t="s">
        <v>96</v>
      </c>
      <c r="C47" s="102"/>
      <c r="D47" s="50">
        <v>0</v>
      </c>
      <c r="E47" s="47"/>
      <c r="F47" s="47"/>
      <c r="G47" s="47"/>
      <c r="H47" s="103"/>
    </row>
    <row r="48" spans="1:8" x14ac:dyDescent="0.25">
      <c r="A48" s="52"/>
      <c r="C48" s="52"/>
      <c r="D48" s="46"/>
      <c r="E48" s="46"/>
      <c r="F48" s="46"/>
      <c r="G48" s="46"/>
      <c r="H48" s="55"/>
    </row>
    <row r="50" spans="1:8" x14ac:dyDescent="0.25">
      <c r="A50" s="108" t="s">
        <v>103</v>
      </c>
      <c r="B50" s="108"/>
      <c r="C50" s="108"/>
      <c r="D50" s="108"/>
      <c r="E50" s="108"/>
      <c r="F50" s="108"/>
      <c r="G50" s="108"/>
      <c r="H50" s="108"/>
    </row>
    <row r="51" spans="1:8" x14ac:dyDescent="0.25">
      <c r="A51" s="108" t="s">
        <v>104</v>
      </c>
      <c r="B51" s="108"/>
      <c r="C51" s="108"/>
      <c r="D51" s="108"/>
      <c r="E51" s="108"/>
      <c r="F51" s="108"/>
      <c r="G51" s="108"/>
      <c r="H51" s="108"/>
    </row>
  </sheetData>
  <mergeCells count="30">
    <mergeCell ref="A50:H50"/>
    <mergeCell ref="A51:H51"/>
    <mergeCell ref="A39:A42"/>
    <mergeCell ref="A43:B43"/>
    <mergeCell ref="H44:H47"/>
    <mergeCell ref="C43:C47"/>
    <mergeCell ref="A44:A47"/>
    <mergeCell ref="A33:B33"/>
    <mergeCell ref="H34:H37"/>
    <mergeCell ref="C33:C37"/>
    <mergeCell ref="A34:A37"/>
    <mergeCell ref="A38:B38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105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106</v>
      </c>
      <c r="B3" s="17" t="s">
        <v>107</v>
      </c>
      <c r="C3" s="17" t="s">
        <v>108</v>
      </c>
      <c r="D3" s="17" t="s">
        <v>109</v>
      </c>
      <c r="E3" s="17" t="s">
        <v>110</v>
      </c>
      <c r="F3" s="17" t="s">
        <v>111</v>
      </c>
      <c r="G3" s="17" t="s">
        <v>112</v>
      </c>
      <c r="H3" s="17" t="s">
        <v>113</v>
      </c>
    </row>
    <row r="4" spans="1:8" ht="39" customHeight="1" x14ac:dyDescent="0.25">
      <c r="A4" s="29" t="s">
        <v>114</v>
      </c>
      <c r="B4" s="30" t="s">
        <v>97</v>
      </c>
      <c r="C4" s="42">
        <v>0.56105263157895002</v>
      </c>
      <c r="D4" s="31">
        <v>900.30388838926001</v>
      </c>
      <c r="E4" s="30">
        <v>0.4</v>
      </c>
      <c r="F4" s="30"/>
      <c r="G4" s="42">
        <v>505.11786580155001</v>
      </c>
      <c r="H4" s="32"/>
    </row>
    <row r="5" spans="1:8" ht="39" customHeight="1" x14ac:dyDescent="0.25">
      <c r="A5" s="29" t="s">
        <v>115</v>
      </c>
      <c r="B5" s="30" t="s">
        <v>101</v>
      </c>
      <c r="C5" s="42">
        <v>12.631578947368</v>
      </c>
      <c r="D5" s="31">
        <v>81.798315329532997</v>
      </c>
      <c r="E5" s="30">
        <v>0.4</v>
      </c>
      <c r="F5" s="30"/>
      <c r="G5" s="42">
        <v>1033.2418778466999</v>
      </c>
      <c r="H5" s="32"/>
    </row>
    <row r="6" spans="1:8" ht="39" customHeight="1" x14ac:dyDescent="0.25">
      <c r="A6" s="29" t="s">
        <v>116</v>
      </c>
      <c r="B6" s="30" t="s">
        <v>101</v>
      </c>
      <c r="C6" s="42">
        <v>2.1052631578946999</v>
      </c>
      <c r="D6" s="31">
        <v>19.871333705078001</v>
      </c>
      <c r="E6" s="30">
        <v>0.4</v>
      </c>
      <c r="F6" s="30"/>
      <c r="G6" s="42">
        <v>41.834386747533003</v>
      </c>
      <c r="H6" s="32"/>
    </row>
    <row r="7" spans="1:8" ht="39" customHeight="1" x14ac:dyDescent="0.25">
      <c r="A7" s="29" t="s">
        <v>117</v>
      </c>
      <c r="B7" s="30" t="s">
        <v>101</v>
      </c>
      <c r="C7" s="42">
        <v>27</v>
      </c>
      <c r="D7" s="31">
        <v>4.8225376529421</v>
      </c>
      <c r="E7" s="30"/>
      <c r="F7" s="30"/>
      <c r="G7" s="42">
        <v>130.20851662944</v>
      </c>
      <c r="H7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2025-10-21T06:44:16Z</dcterms:modified>
</cp:coreProperties>
</file>